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HA5138\AppData\Local\Temp\183\"/>
    </mc:Choice>
  </mc:AlternateContent>
  <bookViews>
    <workbookView xWindow="0" yWindow="0" windowWidth="19140" windowHeight="7740"/>
  </bookViews>
  <sheets>
    <sheet name="Свод " sheetId="10" r:id="rId1"/>
    <sheet name="Предпроект " sheetId="7" r:id="rId2"/>
    <sheet name="Проект " sheetId="9" r:id="rId3"/>
  </sheets>
  <definedNames>
    <definedName name="_xlnm.Print_Area" localSheetId="1">'Предпроект '!$A$1:$F$27</definedName>
    <definedName name="_xlnm.Print_Area" localSheetId="2">'Проект '!$B$1:$F$30</definedName>
    <definedName name="_xlnm.Print_Area" localSheetId="0">'Свод '!$A$1:$H$22</definedName>
  </definedNames>
  <calcPr calcId="152511" calcMode="manual"/>
</workbook>
</file>

<file path=xl/calcChain.xml><?xml version="1.0" encoding="utf-8"?>
<calcChain xmlns="http://schemas.openxmlformats.org/spreadsheetml/2006/main">
  <c r="F14" i="10" l="1"/>
  <c r="G14" i="10" s="1"/>
  <c r="H14" i="10" s="1"/>
  <c r="F15" i="10" l="1"/>
  <c r="G15" i="10" l="1"/>
  <c r="G13" i="10"/>
  <c r="F12" i="10"/>
  <c r="H13" i="10" l="1"/>
  <c r="F16" i="9"/>
  <c r="F10" i="9" s="1"/>
  <c r="F20" i="9" s="1"/>
  <c r="F14" i="9"/>
  <c r="F12" i="9"/>
  <c r="F19" i="9" l="1"/>
  <c r="F17" i="9" s="1"/>
  <c r="F16" i="7"/>
  <c r="F15" i="7"/>
  <c r="F14" i="7"/>
  <c r="F13" i="7"/>
  <c r="F10" i="7" l="1"/>
  <c r="F17" i="7" s="1"/>
  <c r="F19" i="7" s="1"/>
  <c r="F20" i="7" s="1"/>
  <c r="F11" i="10" s="1"/>
  <c r="G11" i="10" l="1"/>
  <c r="H11" i="10" l="1"/>
  <c r="F22" i="9"/>
  <c r="F23" i="9" s="1"/>
  <c r="F21" i="7" l="1"/>
  <c r="F22" i="7" s="1"/>
  <c r="F24" i="9"/>
  <c r="F25" i="9" s="1"/>
  <c r="G12" i="10" l="1"/>
  <c r="H12" i="10" l="1"/>
</calcChain>
</file>

<file path=xl/sharedStrings.xml><?xml version="1.0" encoding="utf-8"?>
<sst xmlns="http://schemas.openxmlformats.org/spreadsheetml/2006/main" count="98" uniqueCount="77">
  <si>
    <t>№ п/п</t>
  </si>
  <si>
    <t>Наименование видов работ</t>
  </si>
  <si>
    <t>Единица измерения</t>
  </si>
  <si>
    <t>Ссылка на номер локальной сметы</t>
  </si>
  <si>
    <t>комплект</t>
  </si>
  <si>
    <t>Смета №1</t>
  </si>
  <si>
    <t>Смета №2</t>
  </si>
  <si>
    <t>1</t>
  </si>
  <si>
    <t>Стоимость предпроектных работ</t>
  </si>
  <si>
    <t>2</t>
  </si>
  <si>
    <t>Наименование зданий,сооружений, видов  проектных работ</t>
  </si>
  <si>
    <t>Сборник цен на предпроектные работы для электросетевого строительства
№№таблиц и пунктов, формула для расчета</t>
  </si>
  <si>
    <t>Расчет стоимости работ, значение частного показателя</t>
  </si>
  <si>
    <t>1.1.</t>
  </si>
  <si>
    <t xml:space="preserve">Стоимость общих предпроектных работ в ценах 01.01.1991г. </t>
  </si>
  <si>
    <t>2.1.</t>
  </si>
  <si>
    <t>ВСЕГО</t>
  </si>
  <si>
    <t>НДС 20%</t>
  </si>
  <si>
    <t>Общая стоимость. руб. без НДС 20%</t>
  </si>
  <si>
    <t xml:space="preserve">Сумма
НДС 20 %
</t>
  </si>
  <si>
    <t>Общая стоимость. руб. с НДС</t>
  </si>
  <si>
    <t xml:space="preserve">СМЕТА №1 Предпроектные работы </t>
  </si>
  <si>
    <t>Составил: ______________________Чижова А.Н.</t>
  </si>
  <si>
    <t xml:space="preserve">Итого по смете без НДС </t>
  </si>
  <si>
    <t>Итого</t>
  </si>
  <si>
    <t>Сводная таблица стоимости работ на ПИР</t>
  </si>
  <si>
    <t>РЗА</t>
  </si>
  <si>
    <t xml:space="preserve">СБЦП "Объекты энергетики, 2003" </t>
  </si>
  <si>
    <t>"Справочник базовых цен на проектные работы для строительства". СБЦП (номер таблицы)</t>
  </si>
  <si>
    <t>Наименование зданий,сооружений, видов  проектных работ (уровень цен)</t>
  </si>
  <si>
    <t>Система оперативного постоянного тока. (по состоянию на 01.01.2001)</t>
  </si>
  <si>
    <t>Релейная защита и линейная автоматика сети 110 кВ. (по состоянию на 01.01.2001)</t>
  </si>
  <si>
    <t>Расчеты токов короткого замыкания в сети напряжением 110 кВ. (по состоянию на 01.01.2001)</t>
  </si>
  <si>
    <t xml:space="preserve">Итого стоимость разработки рабочей документации  в ценах 01.01.2001г. </t>
  </si>
  <si>
    <t xml:space="preserve">Ценник на предпроектные работы электросетевого хозяйства  1991г </t>
  </si>
  <si>
    <t>Стоимость1991 = Ст-тьид1 + Ст-тьид2 + Ст-тьид3</t>
  </si>
  <si>
    <r>
      <t>Ст-ть</t>
    </r>
    <r>
      <rPr>
        <vertAlign val="subscript"/>
        <sz val="10"/>
        <rFont val="Arial"/>
        <family val="2"/>
        <charset val="204"/>
      </rPr>
      <t>ид1</t>
    </r>
    <r>
      <rPr>
        <sz val="10"/>
        <rFont val="Arial"/>
        <family val="2"/>
        <charset val="204"/>
      </rPr>
      <t xml:space="preserve"> - Сбор и обобщение документации по действующей подстанции табл.7, п.1</t>
    </r>
  </si>
  <si>
    <t>604*1,5</t>
  </si>
  <si>
    <t>952*1,5</t>
  </si>
  <si>
    <t>608*1,5</t>
  </si>
  <si>
    <r>
      <t>Ст-ть</t>
    </r>
    <r>
      <rPr>
        <vertAlign val="subscript"/>
        <sz val="10"/>
        <rFont val="Arial"/>
        <family val="2"/>
        <charset val="204"/>
      </rPr>
      <t>ид2</t>
    </r>
    <r>
      <rPr>
        <sz val="10"/>
        <rFont val="Arial"/>
        <family val="2"/>
        <charset val="204"/>
      </rPr>
      <t xml:space="preserve"> - Сбор исходных данных о фактических условиях размещения площадок ПС и сопоставление их с условиями, предусмотренными проектом табл.7, п.2, К-т -1,5 Общ указ п.6</t>
    </r>
  </si>
  <si>
    <r>
      <t>Ст-ть</t>
    </r>
    <r>
      <rPr>
        <vertAlign val="subscript"/>
        <sz val="10"/>
        <rFont val="Arial"/>
        <family val="2"/>
        <charset val="204"/>
      </rPr>
      <t>ид3</t>
    </r>
    <r>
      <rPr>
        <sz val="10"/>
        <rFont val="Arial"/>
        <family val="2"/>
        <charset val="204"/>
      </rPr>
      <t xml:space="preserve"> -  Натуральное обследование состояния отдельных зданий и сооружений ПС и сопоставление их состояния с требованиями проекта табр.7, п.3 К-т -1,5 Общ указ п.6</t>
    </r>
  </si>
  <si>
    <r>
      <t>Ст-ть</t>
    </r>
    <r>
      <rPr>
        <vertAlign val="subscript"/>
        <sz val="10"/>
        <rFont val="Arial"/>
        <family val="2"/>
        <charset val="204"/>
      </rPr>
      <t>ид4</t>
    </r>
    <r>
      <rPr>
        <sz val="10"/>
        <rFont val="Arial"/>
        <family val="2"/>
        <charset val="204"/>
      </rPr>
      <t xml:space="preserve"> - Составление отчета по выполненным работам, реконструкции комиссии (рабочей группе) по объектам реконструкции или техническому перевооружению табл.7 п.4 К-т -1,5 Общ указ п.6</t>
    </r>
  </si>
  <si>
    <t>177*1,5</t>
  </si>
  <si>
    <t>Предпроектные работы</t>
  </si>
  <si>
    <t>Итого стоимость разработки рабочей документации  в ценах 01.01.1991г.</t>
  </si>
  <si>
    <t xml:space="preserve">СМЕТА №2 Проектные работы </t>
  </si>
  <si>
    <t>Оборудование высокочастотной обработки линии (по состоянию на 01.01.2001)</t>
  </si>
  <si>
    <t>табл.15. п.14 Бц=2,76+0,58тр. К=1 удельная стоимость проектирования; Стадия Проект+Рабочая К=1</t>
  </si>
  <si>
    <t>Итого стоимость работ по пункту, руб.</t>
  </si>
  <si>
    <t>(2,76+0,58)тр*1*1*1,5</t>
  </si>
  <si>
    <t>ВЧ</t>
  </si>
  <si>
    <t>Номер ИП: L_009-11-1-03.13-2556</t>
  </si>
  <si>
    <t>табл.19. п.2 Бц=192,6т.р. К=0,85 удельная стоимость проектирования(прим.2); К=0,7 (общ указ. П. 1.8.4) Стадия Проект+Рабочая К=1</t>
  </si>
  <si>
    <t>табл.20. п.15 Бц=25,9т.р; К=0,7 (общ указ. П. 1.8.4) Стадия Проект+Рабочая К=1</t>
  </si>
  <si>
    <t>табл.21. п.11 Бц=55т.р.;  К=0,7 (общ указ. П. 1.8.4) Стадия Проект+Рабочая К=1</t>
  </si>
  <si>
    <t>192,6тр*0,85*1*0,7</t>
  </si>
  <si>
    <t>25,9тр*1*0,7</t>
  </si>
  <si>
    <t>55тр*1*0,7</t>
  </si>
  <si>
    <t>1.2.</t>
  </si>
  <si>
    <t>1.3.</t>
  </si>
  <si>
    <t>1.4.</t>
  </si>
  <si>
    <t>В ценах 2 квартала 2021 года, с учетом прогнозного уровня цен на 2022 год</t>
  </si>
  <si>
    <t>4</t>
  </si>
  <si>
    <t>Индекс по письму МР2/80-01-01/8051 от 27.10.2020</t>
  </si>
  <si>
    <t>Индекс изменения стоимости проектных работ на 2 квартал 2021 г. к ценам 1991г. (письмо Минстроя РФ № 18410-ИФ/09 от 04.05.2021)</t>
  </si>
  <si>
    <t>Итого стоимость разработки рабочей документации  в ценах 2 кв. 2021 г</t>
  </si>
  <si>
    <t>Индекс изменения сметной стоимости в текущие цены 2 кв. 2021 г письмо Минстроя РФ №№ 18410-ИФ/09 от 04.05.2021</t>
  </si>
  <si>
    <t>В ценах 2 квартала 2021 года</t>
  </si>
  <si>
    <t>Стоимость проектных работ</t>
  </si>
  <si>
    <t>3</t>
  </si>
  <si>
    <t>Индекс дефлирования на 2022 г. (104,8+100)/200</t>
  </si>
  <si>
    <t>Экологическая экспертиза</t>
  </si>
  <si>
    <t xml:space="preserve">Составил: </t>
  </si>
  <si>
    <t>Инженер 1 кат.</t>
  </si>
  <si>
    <t>Чижова А.Н.</t>
  </si>
  <si>
    <t>Проектирование. Реконструкция ПС-110/10 кВ №42 «Карпогоры» в Пинежском районе Архангельской области с монтажом дифференциально-фазной защиты и системы оперативного постоянного тока (Общество с ограниченной ответственностью «Группа компаний «УЛК», дог.№15-00968А/20 от 30.06.2021) (СОПТ-1 шт, ДФЗ-1 компл.)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</si>
</sst>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Book Antiqua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i/>
      <sz val="12"/>
      <name val="Book Antiqua"/>
      <family val="1"/>
      <charset val="204"/>
    </font>
    <font>
      <sz val="12"/>
      <name val="Book Antiqua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Book Antiqua"/>
      <family val="1"/>
      <charset val="204"/>
    </font>
    <font>
      <b/>
      <u/>
      <sz val="10"/>
      <name val="Arial"/>
      <family val="2"/>
      <charset val="204"/>
    </font>
    <font>
      <vertAlign val="subscript"/>
      <sz val="10"/>
      <name val="Arial"/>
      <family val="2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8"/>
      <color rgb="FF000000"/>
      <name val="Arial"/>
      <family val="2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6" fillId="0" borderId="0">
      <alignment horizontal="right" vertical="center"/>
    </xf>
    <xf numFmtId="0" fontId="1" fillId="0" borderId="0"/>
    <xf numFmtId="0" fontId="17" fillId="0" borderId="1">
      <alignment horizontal="center" wrapText="1"/>
    </xf>
    <xf numFmtId="0" fontId="17" fillId="0" borderId="0">
      <alignment horizontal="right" vertical="top" wrapText="1"/>
    </xf>
  </cellStyleXfs>
  <cellXfs count="114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 vertical="center" wrapText="1"/>
    </xf>
    <xf numFmtId="0" fontId="2" fillId="0" borderId="0" xfId="0" applyFont="1"/>
    <xf numFmtId="4" fontId="0" fillId="0" borderId="0" xfId="0" applyNumberFormat="1" applyFont="1"/>
    <xf numFmtId="0" fontId="4" fillId="0" borderId="0" xfId="0" applyFont="1" applyBorder="1"/>
    <xf numFmtId="0" fontId="5" fillId="0" borderId="0" xfId="0" applyFont="1"/>
    <xf numFmtId="0" fontId="0" fillId="0" borderId="0" xfId="0" applyFont="1" applyAlignment="1">
      <alignment horizontal="justify" vertical="center" wrapText="1"/>
    </xf>
    <xf numFmtId="0" fontId="0" fillId="0" borderId="0" xfId="0" applyFont="1" applyAlignment="1">
      <alignment horizontal="justify"/>
    </xf>
    <xf numFmtId="4" fontId="4" fillId="0" borderId="0" xfId="0" applyNumberFormat="1" applyFont="1" applyBorder="1"/>
    <xf numFmtId="4" fontId="0" fillId="0" borderId="0" xfId="0" applyNumberFormat="1" applyFont="1" applyAlignment="1">
      <alignment horizontal="center" vertical="center" wrapText="1"/>
    </xf>
    <xf numFmtId="49" fontId="6" fillId="0" borderId="0" xfId="0" applyNumberFormat="1" applyFont="1" applyBorder="1"/>
    <xf numFmtId="49" fontId="5" fillId="0" borderId="0" xfId="0" applyNumberFormat="1" applyFont="1" applyBorder="1"/>
    <xf numFmtId="49" fontId="0" fillId="0" borderId="0" xfId="0" applyNumberFormat="1" applyFont="1" applyAlignment="1">
      <alignment horizontal="center" vertical="center" wrapText="1"/>
    </xf>
    <xf numFmtId="49" fontId="0" fillId="0" borderId="0" xfId="0" applyNumberFormat="1" applyFont="1"/>
    <xf numFmtId="49" fontId="9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49" fontId="10" fillId="3" borderId="3" xfId="0" applyNumberFormat="1" applyFont="1" applyFill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center" vertical="center" wrapText="1"/>
    </xf>
    <xf numFmtId="4" fontId="9" fillId="0" borderId="1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4" fontId="9" fillId="3" borderId="14" xfId="0" applyNumberFormat="1" applyFont="1" applyFill="1" applyBorder="1" applyAlignment="1">
      <alignment horizontal="center" vertical="center" wrapText="1"/>
    </xf>
    <xf numFmtId="49" fontId="0" fillId="0" borderId="19" xfId="0" applyNumberFormat="1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9" fontId="0" fillId="0" borderId="22" xfId="0" applyNumberFormat="1" applyFont="1" applyBorder="1" applyAlignment="1">
      <alignment horizontal="center" vertical="center" wrapText="1"/>
    </xf>
    <xf numFmtId="49" fontId="0" fillId="0" borderId="23" xfId="0" applyNumberFormat="1" applyFont="1" applyBorder="1" applyAlignment="1">
      <alignment horizontal="center" vertical="center" wrapText="1"/>
    </xf>
    <xf numFmtId="0" fontId="0" fillId="0" borderId="0" xfId="0" applyFont="1" applyBorder="1"/>
    <xf numFmtId="49" fontId="0" fillId="0" borderId="17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horizontal="center"/>
    </xf>
    <xf numFmtId="0" fontId="5" fillId="0" borderId="0" xfId="0" applyFont="1" applyAlignment="1">
      <alignment horizontal="left" vertical="center"/>
    </xf>
    <xf numFmtId="49" fontId="6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4" fontId="4" fillId="0" borderId="0" xfId="0" applyNumberFormat="1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27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justify" vertical="center" wrapText="1"/>
    </xf>
    <xf numFmtId="0" fontId="12" fillId="0" borderId="10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4" fontId="9" fillId="0" borderId="1" xfId="0" applyNumberFormat="1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0" fillId="0" borderId="18" xfId="0" applyFont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/>
    </xf>
    <xf numFmtId="49" fontId="0" fillId="0" borderId="0" xfId="0" applyNumberFormat="1" applyFont="1" applyAlignment="1">
      <alignment horizontal="right"/>
    </xf>
    <xf numFmtId="0" fontId="10" fillId="2" borderId="1" xfId="0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14" fillId="0" borderId="28" xfId="0" applyFont="1" applyBorder="1" applyAlignment="1">
      <alignment horizontal="left" vertical="center" wrapText="1"/>
    </xf>
    <xf numFmtId="0" fontId="14" fillId="0" borderId="29" xfId="0" applyFont="1" applyBorder="1" applyAlignment="1">
      <alignment horizontal="left" vertical="center" wrapText="1"/>
    </xf>
    <xf numFmtId="0" fontId="14" fillId="0" borderId="15" xfId="0" applyFont="1" applyBorder="1" applyAlignment="1">
      <alignment horizontal="left" vertical="center" wrapText="1"/>
    </xf>
    <xf numFmtId="0" fontId="14" fillId="0" borderId="16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left" vertical="center" wrapText="1"/>
    </xf>
    <xf numFmtId="0" fontId="14" fillId="0" borderId="25" xfId="0" applyFont="1" applyBorder="1" applyAlignment="1">
      <alignment horizontal="left" vertical="center" wrapText="1"/>
    </xf>
    <xf numFmtId="0" fontId="14" fillId="0" borderId="32" xfId="0" applyFont="1" applyBorder="1" applyAlignment="1">
      <alignment horizontal="left" vertical="center" wrapText="1"/>
    </xf>
    <xf numFmtId="0" fontId="14" fillId="0" borderId="33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justify" vertical="center" wrapText="1"/>
    </xf>
    <xf numFmtId="0" fontId="12" fillId="0" borderId="10" xfId="0" applyFont="1" applyBorder="1" applyAlignment="1">
      <alignment horizontal="justify" vertical="center" wrapText="1"/>
    </xf>
    <xf numFmtId="0" fontId="14" fillId="0" borderId="9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justify" vertical="center" wrapText="1"/>
    </xf>
    <xf numFmtId="0" fontId="9" fillId="0" borderId="10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left" vertical="center" wrapText="1"/>
    </xf>
    <xf numFmtId="49" fontId="9" fillId="0" borderId="31" xfId="0" applyNumberFormat="1" applyFont="1" applyBorder="1" applyAlignment="1">
      <alignment horizontal="center" vertical="center" wrapText="1"/>
    </xf>
    <xf numFmtId="0" fontId="9" fillId="0" borderId="30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justify" vertical="center" wrapText="1"/>
    </xf>
    <xf numFmtId="0" fontId="9" fillId="0" borderId="16" xfId="0" applyFont="1" applyBorder="1" applyAlignment="1">
      <alignment horizontal="justify" vertical="center" wrapText="1"/>
    </xf>
    <xf numFmtId="0" fontId="14" fillId="0" borderId="18" xfId="0" applyFont="1" applyBorder="1" applyAlignment="1">
      <alignment horizontal="left" vertical="center" wrapText="1"/>
    </xf>
  </cellXfs>
  <cellStyles count="5">
    <cellStyle name="S2 2" xfId="1"/>
    <cellStyle name="Итоги" xfId="4"/>
    <cellStyle name="ЛокСмета" xfId="3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476250</xdr:colOff>
      <xdr:row>17</xdr:row>
      <xdr:rowOff>85725</xdr:rowOff>
    </xdr:from>
    <xdr:to>
      <xdr:col>5</xdr:col>
      <xdr:colOff>327660</xdr:colOff>
      <xdr:row>18</xdr:row>
      <xdr:rowOff>95250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7315200"/>
          <a:ext cx="98488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1"/>
  <sheetViews>
    <sheetView tabSelected="1" view="pageBreakPreview" zoomScale="70" zoomScaleSheetLayoutView="70" workbookViewId="0">
      <selection activeCell="B1" sqref="B1:H3"/>
    </sheetView>
  </sheetViews>
  <sheetFormatPr defaultColWidth="9.140625" defaultRowHeight="12.75" x14ac:dyDescent="0.2"/>
  <cols>
    <col min="1" max="1" width="2.28515625" style="1" customWidth="1"/>
    <col min="2" max="2" width="5" style="14" customWidth="1"/>
    <col min="3" max="3" width="45.42578125" style="1" customWidth="1"/>
    <col min="4" max="4" width="16.140625" style="1" customWidth="1"/>
    <col min="5" max="5" width="17" style="1" customWidth="1"/>
    <col min="6" max="8" width="15.85546875" style="4" customWidth="1"/>
    <col min="9" max="9" width="16.42578125" style="1" customWidth="1"/>
    <col min="10" max="10" width="12" style="1" customWidth="1"/>
    <col min="11" max="11" width="13.28515625" style="1" customWidth="1"/>
    <col min="12" max="12" width="11.7109375" style="1" bestFit="1" customWidth="1"/>
    <col min="13" max="16384" width="9.140625" style="1"/>
  </cols>
  <sheetData>
    <row r="1" spans="2:11" ht="12.75" customHeight="1" x14ac:dyDescent="0.2">
      <c r="B1" s="79" t="s">
        <v>76</v>
      </c>
      <c r="C1" s="79"/>
      <c r="D1" s="79"/>
      <c r="E1" s="79"/>
      <c r="F1" s="79"/>
      <c r="G1" s="79"/>
      <c r="H1" s="79"/>
    </row>
    <row r="2" spans="2:11" s="3" customFormat="1" ht="21" customHeight="1" x14ac:dyDescent="0.25">
      <c r="B2" s="79"/>
      <c r="C2" s="79"/>
      <c r="D2" s="79"/>
      <c r="E2" s="79"/>
      <c r="F2" s="79"/>
      <c r="G2" s="79"/>
      <c r="H2" s="79"/>
      <c r="I2" s="1"/>
    </row>
    <row r="3" spans="2:11" s="3" customFormat="1" ht="33" customHeight="1" x14ac:dyDescent="0.25">
      <c r="B3" s="79"/>
      <c r="C3" s="79"/>
      <c r="D3" s="79"/>
      <c r="E3" s="79"/>
      <c r="F3" s="79"/>
      <c r="G3" s="79"/>
      <c r="H3" s="79"/>
      <c r="I3" s="1"/>
    </row>
    <row r="4" spans="2:11" s="3" customFormat="1" ht="26.25" customHeight="1" x14ac:dyDescent="0.25">
      <c r="B4" s="80" t="s">
        <v>25</v>
      </c>
      <c r="C4" s="80"/>
      <c r="D4" s="80"/>
      <c r="E4" s="80"/>
      <c r="F4" s="80"/>
      <c r="G4" s="36"/>
      <c r="H4" s="36"/>
      <c r="I4" s="1"/>
    </row>
    <row r="5" spans="2:11" s="45" customFormat="1" ht="25.5" customHeight="1" x14ac:dyDescent="0.2">
      <c r="B5" s="46"/>
      <c r="C5" s="47" t="s">
        <v>52</v>
      </c>
      <c r="D5" s="47"/>
      <c r="E5" s="47"/>
      <c r="F5" s="48"/>
      <c r="G5" s="49"/>
      <c r="H5" s="49"/>
      <c r="I5" s="49"/>
      <c r="J5" s="49"/>
      <c r="K5" s="49"/>
    </row>
    <row r="6" spans="2:11" s="3" customFormat="1" ht="24" customHeight="1" x14ac:dyDescent="0.25">
      <c r="B6" s="12"/>
      <c r="C6" s="5" t="s">
        <v>62</v>
      </c>
      <c r="D6" s="5"/>
      <c r="E6" s="5"/>
      <c r="F6" s="9"/>
      <c r="G6" s="9"/>
      <c r="H6" s="9"/>
      <c r="I6" s="4"/>
    </row>
    <row r="7" spans="2:11" s="3" customFormat="1" ht="24" customHeight="1" x14ac:dyDescent="0.25">
      <c r="B7" s="12"/>
      <c r="C7" s="5"/>
      <c r="D7" s="5"/>
      <c r="E7" s="5"/>
      <c r="F7" s="9"/>
      <c r="G7" s="9"/>
      <c r="H7" s="9"/>
      <c r="I7" s="4"/>
    </row>
    <row r="8" spans="2:11" s="3" customFormat="1" ht="15" customHeight="1" x14ac:dyDescent="0.25">
      <c r="B8" s="81" t="s">
        <v>0</v>
      </c>
      <c r="C8" s="82" t="s">
        <v>1</v>
      </c>
      <c r="D8" s="82" t="s">
        <v>2</v>
      </c>
      <c r="E8" s="83" t="s">
        <v>3</v>
      </c>
      <c r="F8" s="84" t="s">
        <v>18</v>
      </c>
      <c r="G8" s="84" t="s">
        <v>19</v>
      </c>
      <c r="H8" s="84" t="s">
        <v>20</v>
      </c>
      <c r="I8" s="4"/>
    </row>
    <row r="9" spans="2:11" ht="28.5" customHeight="1" x14ac:dyDescent="0.2">
      <c r="B9" s="81"/>
      <c r="C9" s="82"/>
      <c r="D9" s="82"/>
      <c r="E9" s="83"/>
      <c r="F9" s="84"/>
      <c r="G9" s="84"/>
      <c r="H9" s="84"/>
    </row>
    <row r="10" spans="2:11" x14ac:dyDescent="0.2">
      <c r="B10" s="65"/>
      <c r="C10" s="64"/>
      <c r="D10" s="64"/>
      <c r="E10" s="63"/>
      <c r="F10" s="62"/>
      <c r="G10" s="62"/>
      <c r="H10" s="62"/>
    </row>
    <row r="11" spans="2:11" ht="47.25" customHeight="1" x14ac:dyDescent="0.2">
      <c r="B11" s="50" t="s">
        <v>7</v>
      </c>
      <c r="C11" s="66" t="s">
        <v>8</v>
      </c>
      <c r="D11" s="18" t="s">
        <v>4</v>
      </c>
      <c r="E11" s="37" t="s">
        <v>5</v>
      </c>
      <c r="F11" s="19">
        <f>'Предпроект '!F20</f>
        <v>123429.22499999999</v>
      </c>
      <c r="G11" s="19">
        <f t="shared" ref="G11:G13" si="0">F11*0.2</f>
        <v>24685.845000000001</v>
      </c>
      <c r="H11" s="19">
        <f t="shared" ref="H11:H12" si="1">F11+G11</f>
        <v>148115.07</v>
      </c>
      <c r="I11" s="4"/>
    </row>
    <row r="12" spans="2:11" ht="31.5" customHeight="1" x14ac:dyDescent="0.2">
      <c r="B12" s="50" t="s">
        <v>9</v>
      </c>
      <c r="C12" s="66" t="s">
        <v>69</v>
      </c>
      <c r="D12" s="18" t="s">
        <v>4</v>
      </c>
      <c r="E12" s="37" t="s">
        <v>6</v>
      </c>
      <c r="F12" s="19">
        <f>'Проект '!F23</f>
        <v>323045.11799999996</v>
      </c>
      <c r="G12" s="19">
        <f t="shared" si="0"/>
        <v>64609.023599999993</v>
      </c>
      <c r="H12" s="19">
        <f t="shared" si="1"/>
        <v>387654.14159999997</v>
      </c>
    </row>
    <row r="13" spans="2:11" x14ac:dyDescent="0.2">
      <c r="B13" s="50" t="s">
        <v>70</v>
      </c>
      <c r="C13" s="66" t="s">
        <v>72</v>
      </c>
      <c r="D13" s="18" t="s">
        <v>4</v>
      </c>
      <c r="E13" s="37"/>
      <c r="F13" s="19">
        <v>160000</v>
      </c>
      <c r="G13" s="19">
        <f t="shared" si="0"/>
        <v>32000</v>
      </c>
      <c r="H13" s="19">
        <f>F13+G13</f>
        <v>192000</v>
      </c>
    </row>
    <row r="14" spans="2:11" ht="36.75" customHeight="1" x14ac:dyDescent="0.2">
      <c r="B14" s="50" t="s">
        <v>63</v>
      </c>
      <c r="C14" s="72" t="s">
        <v>71</v>
      </c>
      <c r="D14" s="72"/>
      <c r="E14" s="37" t="s">
        <v>64</v>
      </c>
      <c r="F14" s="19">
        <f>SUM(F8:F12)*0.024</f>
        <v>10715.384231999999</v>
      </c>
      <c r="G14" s="19">
        <f>F14*0.2</f>
        <v>2143.0768463999998</v>
      </c>
      <c r="H14" s="19">
        <f>F14+G14</f>
        <v>12858.461078399998</v>
      </c>
    </row>
    <row r="15" spans="2:11" ht="21.75" customHeight="1" x14ac:dyDescent="0.2">
      <c r="B15" s="50"/>
      <c r="C15" s="76" t="s">
        <v>24</v>
      </c>
      <c r="D15" s="76"/>
      <c r="E15" s="37"/>
      <c r="F15" s="19">
        <f>SUM(F11:F14)</f>
        <v>617189.72723199986</v>
      </c>
      <c r="G15" s="19">
        <f>F15*0.2</f>
        <v>123437.94544639997</v>
      </c>
      <c r="H15" s="19">
        <v>740627.68</v>
      </c>
    </row>
    <row r="16" spans="2:11" x14ac:dyDescent="0.2">
      <c r="B16" s="13"/>
      <c r="C16" s="2"/>
      <c r="D16" s="7"/>
      <c r="E16" s="2"/>
      <c r="F16" s="10"/>
      <c r="G16" s="10"/>
      <c r="H16" s="10"/>
    </row>
    <row r="17" spans="2:8" ht="19.5" customHeight="1" x14ac:dyDescent="0.25">
      <c r="B17" s="1"/>
      <c r="D17" s="77"/>
      <c r="E17" s="77"/>
      <c r="F17" s="77"/>
      <c r="G17" s="61"/>
      <c r="H17" s="61"/>
    </row>
    <row r="18" spans="2:8" s="40" customFormat="1" ht="32.25" customHeight="1" x14ac:dyDescent="0.2">
      <c r="B18" s="85" t="s">
        <v>73</v>
      </c>
      <c r="C18" s="85"/>
      <c r="D18" s="42" t="s">
        <v>74</v>
      </c>
      <c r="E18" s="43"/>
      <c r="F18" s="44"/>
      <c r="G18" s="40" t="s">
        <v>75</v>
      </c>
    </row>
    <row r="19" spans="2:8" ht="13.5" customHeight="1" x14ac:dyDescent="0.25">
      <c r="B19" s="1"/>
      <c r="C19" s="17"/>
      <c r="D19" s="78"/>
      <c r="E19" s="78"/>
      <c r="F19" s="78"/>
      <c r="G19" s="74"/>
      <c r="H19" s="74"/>
    </row>
    <row r="20" spans="2:8" x14ac:dyDescent="0.2">
      <c r="B20" s="75"/>
      <c r="C20" s="75"/>
      <c r="D20" s="8"/>
    </row>
    <row r="21" spans="2:8" x14ac:dyDescent="0.2">
      <c r="D21" s="8"/>
    </row>
  </sheetData>
  <mergeCells count="14">
    <mergeCell ref="B20:C20"/>
    <mergeCell ref="C15:D15"/>
    <mergeCell ref="D17:F17"/>
    <mergeCell ref="D19:F19"/>
    <mergeCell ref="B1:H3"/>
    <mergeCell ref="B4:F4"/>
    <mergeCell ref="B8:B9"/>
    <mergeCell ref="C8:C9"/>
    <mergeCell ref="D8:D9"/>
    <mergeCell ref="E8:E9"/>
    <mergeCell ref="F8:F9"/>
    <mergeCell ref="G8:G9"/>
    <mergeCell ref="H8:H9"/>
    <mergeCell ref="B18:C18"/>
  </mergeCells>
  <pageMargins left="0.47244094488188981" right="0.23622047244094491" top="0.51181102362204722" bottom="0.74803149606299213" header="0.31496062992125984" footer="0.31496062992125984"/>
  <pageSetup paperSize="9" scale="73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view="pageBreakPreview" topLeftCell="B1" zoomScaleSheetLayoutView="100" workbookViewId="0">
      <selection activeCell="B2" sqref="B2:F4"/>
    </sheetView>
  </sheetViews>
  <sheetFormatPr defaultColWidth="9.140625" defaultRowHeight="12.75" x14ac:dyDescent="0.2"/>
  <cols>
    <col min="1" max="1" width="2.7109375" style="1" hidden="1" customWidth="1"/>
    <col min="2" max="2" width="5" style="14" customWidth="1"/>
    <col min="3" max="3" width="23.5703125" style="1" customWidth="1"/>
    <col min="4" max="4" width="84.42578125" style="1" customWidth="1"/>
    <col min="5" max="5" width="16.140625" style="1" customWidth="1"/>
    <col min="6" max="6" width="12.5703125" style="4" customWidth="1"/>
    <col min="7" max="7" width="15.42578125" style="1" customWidth="1"/>
    <col min="8" max="8" width="18.28515625" style="1" customWidth="1"/>
    <col min="9" max="9" width="3.140625" style="1" customWidth="1"/>
    <col min="10" max="10" width="3.7109375" style="1" customWidth="1"/>
    <col min="11" max="11" width="16.42578125" style="1" customWidth="1"/>
    <col min="12" max="12" width="12" style="1" customWidth="1"/>
    <col min="13" max="13" width="13.28515625" style="1" customWidth="1"/>
    <col min="14" max="14" width="11.7109375" style="1" bestFit="1" customWidth="1"/>
    <col min="15" max="16384" width="9.140625" style="1"/>
  </cols>
  <sheetData>
    <row r="1" spans="2:11" ht="15.75" x14ac:dyDescent="0.25">
      <c r="B1" s="20"/>
    </row>
    <row r="2" spans="2:11" ht="9.75" customHeight="1" x14ac:dyDescent="0.2">
      <c r="B2" s="79" t="s">
        <v>76</v>
      </c>
      <c r="C2" s="79"/>
      <c r="D2" s="79"/>
      <c r="E2" s="79"/>
      <c r="F2" s="79"/>
    </row>
    <row r="3" spans="2:11" s="3" customFormat="1" ht="13.5" customHeight="1" x14ac:dyDescent="0.25">
      <c r="B3" s="79"/>
      <c r="C3" s="79"/>
      <c r="D3" s="79"/>
      <c r="E3" s="79"/>
      <c r="F3" s="79"/>
      <c r="G3" s="1"/>
      <c r="H3" s="1"/>
      <c r="I3" s="1"/>
      <c r="J3" s="1"/>
      <c r="K3" s="1"/>
    </row>
    <row r="4" spans="2:11" s="3" customFormat="1" ht="51.75" customHeight="1" x14ac:dyDescent="0.25">
      <c r="B4" s="79"/>
      <c r="C4" s="79"/>
      <c r="D4" s="79"/>
      <c r="E4" s="79"/>
      <c r="F4" s="79"/>
      <c r="G4" s="1"/>
      <c r="H4" s="1"/>
      <c r="I4" s="1"/>
      <c r="J4" s="1"/>
      <c r="K4" s="1"/>
    </row>
    <row r="5" spans="2:11" s="3" customFormat="1" ht="28.5" customHeight="1" x14ac:dyDescent="0.25">
      <c r="B5" s="21"/>
      <c r="C5" s="22"/>
      <c r="D5" s="55" t="s">
        <v>21</v>
      </c>
      <c r="E5" s="22"/>
      <c r="F5" s="23"/>
      <c r="G5" s="1"/>
      <c r="H5" s="1"/>
      <c r="I5" s="1"/>
      <c r="J5" s="1"/>
      <c r="K5" s="1"/>
    </row>
    <row r="6" spans="2:11" s="6" customFormat="1" ht="15.75" x14ac:dyDescent="0.25">
      <c r="B6" s="11"/>
      <c r="C6" s="5"/>
      <c r="D6" s="5"/>
      <c r="E6" s="5"/>
      <c r="F6" s="9"/>
      <c r="G6" s="1"/>
      <c r="H6" s="1"/>
      <c r="I6" s="1"/>
      <c r="J6" s="1"/>
      <c r="K6" s="1"/>
    </row>
    <row r="7" spans="2:11" s="45" customFormat="1" ht="25.5" customHeight="1" x14ac:dyDescent="0.2">
      <c r="B7" s="46"/>
      <c r="C7" s="47" t="s">
        <v>52</v>
      </c>
      <c r="D7" s="47"/>
      <c r="E7" s="47"/>
      <c r="F7" s="48"/>
      <c r="G7" s="49"/>
      <c r="H7" s="49"/>
      <c r="I7" s="49"/>
      <c r="J7" s="49"/>
      <c r="K7" s="49"/>
    </row>
    <row r="8" spans="2:11" s="3" customFormat="1" ht="24" customHeight="1" x14ac:dyDescent="0.25">
      <c r="B8" s="12"/>
      <c r="C8" s="5" t="s">
        <v>68</v>
      </c>
      <c r="D8" s="5"/>
      <c r="E8" s="5"/>
      <c r="F8" s="9"/>
      <c r="G8" s="9"/>
      <c r="H8" s="9"/>
      <c r="I8" s="4"/>
    </row>
    <row r="9" spans="2:11" ht="64.5" thickBot="1" x14ac:dyDescent="0.25">
      <c r="B9" s="15" t="s">
        <v>0</v>
      </c>
      <c r="C9" s="60" t="s">
        <v>10</v>
      </c>
      <c r="D9" s="60" t="s">
        <v>11</v>
      </c>
      <c r="E9" s="60" t="s">
        <v>12</v>
      </c>
      <c r="F9" s="16" t="s">
        <v>49</v>
      </c>
    </row>
    <row r="10" spans="2:11" ht="26.25" customHeight="1" thickBot="1" x14ac:dyDescent="0.25">
      <c r="B10" s="24">
        <v>1</v>
      </c>
      <c r="C10" s="96" t="s">
        <v>44</v>
      </c>
      <c r="D10" s="97"/>
      <c r="E10" s="97"/>
      <c r="F10" s="25">
        <f>SUM(F13:F16)</f>
        <v>3511.5</v>
      </c>
    </row>
    <row r="11" spans="2:11" x14ac:dyDescent="0.2">
      <c r="B11" s="98" t="s">
        <v>13</v>
      </c>
      <c r="C11" s="100" t="s">
        <v>14</v>
      </c>
      <c r="D11" s="102" t="s">
        <v>34</v>
      </c>
      <c r="E11" s="103"/>
      <c r="F11" s="26"/>
    </row>
    <row r="12" spans="2:11" x14ac:dyDescent="0.2">
      <c r="B12" s="99"/>
      <c r="C12" s="101"/>
      <c r="D12" s="58" t="s">
        <v>35</v>
      </c>
      <c r="E12" s="59"/>
      <c r="F12" s="26"/>
    </row>
    <row r="13" spans="2:11" ht="15.75" x14ac:dyDescent="0.2">
      <c r="B13" s="99"/>
      <c r="C13" s="101"/>
      <c r="D13" s="27" t="s">
        <v>36</v>
      </c>
      <c r="E13" s="53" t="s">
        <v>37</v>
      </c>
      <c r="F13" s="28">
        <f>604*1.5</f>
        <v>906</v>
      </c>
    </row>
    <row r="14" spans="2:11" ht="41.25" x14ac:dyDescent="0.2">
      <c r="B14" s="99"/>
      <c r="C14" s="101"/>
      <c r="D14" s="27" t="s">
        <v>40</v>
      </c>
      <c r="E14" s="53" t="s">
        <v>38</v>
      </c>
      <c r="F14" s="28">
        <f>952*1.5</f>
        <v>1428</v>
      </c>
    </row>
    <row r="15" spans="2:11" ht="28.5" x14ac:dyDescent="0.2">
      <c r="B15" s="99"/>
      <c r="C15" s="101"/>
      <c r="D15" s="27" t="s">
        <v>41</v>
      </c>
      <c r="E15" s="53" t="s">
        <v>39</v>
      </c>
      <c r="F15" s="28">
        <f>608*1.5</f>
        <v>912</v>
      </c>
    </row>
    <row r="16" spans="2:11" ht="41.25" x14ac:dyDescent="0.2">
      <c r="B16" s="56"/>
      <c r="C16" s="57"/>
      <c r="D16" s="27" t="s">
        <v>42</v>
      </c>
      <c r="E16" s="53" t="s">
        <v>43</v>
      </c>
      <c r="F16" s="28">
        <f>177*1.5</f>
        <v>265.5</v>
      </c>
    </row>
    <row r="17" spans="2:7" ht="30" customHeight="1" thickBot="1" x14ac:dyDescent="0.25">
      <c r="B17" s="54"/>
      <c r="C17" s="95" t="s">
        <v>45</v>
      </c>
      <c r="D17" s="95"/>
      <c r="E17" s="95"/>
      <c r="F17" s="68">
        <f>F10</f>
        <v>3511.5</v>
      </c>
    </row>
    <row r="18" spans="2:7" ht="38.25" customHeight="1" thickBot="1" x14ac:dyDescent="0.25">
      <c r="B18" s="29"/>
      <c r="C18" s="92" t="s">
        <v>65</v>
      </c>
      <c r="D18" s="93"/>
      <c r="E18" s="73">
        <v>35.15</v>
      </c>
      <c r="F18" s="31"/>
    </row>
    <row r="19" spans="2:7" ht="30" customHeight="1" thickBot="1" x14ac:dyDescent="0.25">
      <c r="B19" s="54"/>
      <c r="C19" s="94" t="s">
        <v>66</v>
      </c>
      <c r="D19" s="94"/>
      <c r="E19" s="94"/>
      <c r="F19" s="68">
        <f>F17*E18</f>
        <v>123429.22499999999</v>
      </c>
    </row>
    <row r="20" spans="2:7" ht="19.5" customHeight="1" x14ac:dyDescent="0.2">
      <c r="B20" s="29"/>
      <c r="C20" s="86" t="s">
        <v>23</v>
      </c>
      <c r="D20" s="87"/>
      <c r="E20" s="30"/>
      <c r="F20" s="31">
        <f>F19</f>
        <v>123429.22499999999</v>
      </c>
    </row>
    <row r="21" spans="2:7" ht="15.75" x14ac:dyDescent="0.2">
      <c r="B21" s="32"/>
      <c r="C21" s="88" t="s">
        <v>17</v>
      </c>
      <c r="D21" s="89"/>
      <c r="E21" s="38"/>
      <c r="F21" s="51">
        <f>F20*0.2</f>
        <v>24685.845000000001</v>
      </c>
    </row>
    <row r="22" spans="2:7" ht="16.5" thickBot="1" x14ac:dyDescent="0.25">
      <c r="B22" s="33"/>
      <c r="C22" s="90" t="s">
        <v>16</v>
      </c>
      <c r="D22" s="91"/>
      <c r="E22" s="39"/>
      <c r="F22" s="52">
        <f>F20+F21</f>
        <v>148115.07</v>
      </c>
    </row>
    <row r="23" spans="2:7" x14ac:dyDescent="0.2">
      <c r="B23" s="13"/>
      <c r="C23" s="2"/>
      <c r="D23" s="7"/>
      <c r="E23" s="2"/>
      <c r="F23" s="10"/>
    </row>
    <row r="24" spans="2:7" ht="14.25" customHeight="1" x14ac:dyDescent="0.25">
      <c r="B24" s="1"/>
      <c r="D24" s="77"/>
      <c r="E24" s="77"/>
      <c r="F24" s="34"/>
    </row>
    <row r="25" spans="2:7" s="40" customFormat="1" ht="32.25" customHeight="1" x14ac:dyDescent="0.2">
      <c r="B25" s="40" t="s">
        <v>22</v>
      </c>
      <c r="C25" s="41"/>
      <c r="D25" s="42"/>
      <c r="E25" s="43"/>
      <c r="F25" s="44"/>
      <c r="G25" s="44"/>
    </row>
    <row r="26" spans="2:7" ht="13.5" customHeight="1" x14ac:dyDescent="0.25">
      <c r="B26" s="1"/>
      <c r="C26" s="17"/>
      <c r="D26" s="78"/>
      <c r="E26" s="78"/>
      <c r="F26" s="1"/>
    </row>
    <row r="27" spans="2:7" x14ac:dyDescent="0.2">
      <c r="D27" s="8"/>
    </row>
    <row r="28" spans="2:7" x14ac:dyDescent="0.2">
      <c r="D28" s="8"/>
    </row>
  </sheetData>
  <mergeCells count="13">
    <mergeCell ref="C18:D18"/>
    <mergeCell ref="C19:E19"/>
    <mergeCell ref="C17:E17"/>
    <mergeCell ref="B2:F4"/>
    <mergeCell ref="C10:E10"/>
    <mergeCell ref="B11:B15"/>
    <mergeCell ref="C11:C15"/>
    <mergeCell ref="D11:E11"/>
    <mergeCell ref="C20:D20"/>
    <mergeCell ref="C21:D21"/>
    <mergeCell ref="C22:D22"/>
    <mergeCell ref="D24:E24"/>
    <mergeCell ref="D26:E26"/>
  </mergeCells>
  <pageMargins left="0.23622047244094491" right="0.23622047244094491" top="0.74803149606299213" bottom="0.74803149606299213" header="0.31496062992125984" footer="0.31496062992125984"/>
  <pageSetup paperSize="9" fitToHeight="18" orientation="landscape" r:id="rId1"/>
  <headerFooter alignWithMargins="0"/>
  <rowBreaks count="1" manualBreakCount="1">
    <brk id="13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view="pageBreakPreview" topLeftCell="B1" zoomScale="70" zoomScaleSheetLayoutView="70" workbookViewId="0">
      <selection activeCell="B2" sqref="B2:F4"/>
    </sheetView>
  </sheetViews>
  <sheetFormatPr defaultColWidth="9.140625" defaultRowHeight="12.75" x14ac:dyDescent="0.2"/>
  <cols>
    <col min="1" max="1" width="2.7109375" style="1" hidden="1" customWidth="1"/>
    <col min="2" max="2" width="5" style="14" customWidth="1"/>
    <col min="3" max="3" width="23.5703125" style="1" customWidth="1"/>
    <col min="4" max="4" width="84.42578125" style="1" customWidth="1"/>
    <col min="5" max="5" width="18.5703125" style="1" customWidth="1"/>
    <col min="6" max="6" width="12.5703125" style="4" customWidth="1"/>
    <col min="7" max="7" width="15.42578125" style="1" customWidth="1"/>
    <col min="8" max="8" width="18.28515625" style="1" customWidth="1"/>
    <col min="9" max="9" width="3.140625" style="1" customWidth="1"/>
    <col min="10" max="10" width="3.7109375" style="1" customWidth="1"/>
    <col min="11" max="11" width="16.42578125" style="1" customWidth="1"/>
    <col min="12" max="12" width="12" style="1" customWidth="1"/>
    <col min="13" max="13" width="13.28515625" style="1" customWidth="1"/>
    <col min="14" max="14" width="11.7109375" style="1" bestFit="1" customWidth="1"/>
    <col min="15" max="16384" width="9.140625" style="1"/>
  </cols>
  <sheetData>
    <row r="1" spans="2:11" ht="15.75" x14ac:dyDescent="0.25">
      <c r="B1" s="20"/>
    </row>
    <row r="2" spans="2:11" ht="9.75" customHeight="1" x14ac:dyDescent="0.2">
      <c r="B2" s="79" t="s">
        <v>76</v>
      </c>
      <c r="C2" s="79"/>
      <c r="D2" s="79"/>
      <c r="E2" s="79"/>
      <c r="F2" s="79"/>
    </row>
    <row r="3" spans="2:11" s="3" customFormat="1" ht="13.5" customHeight="1" x14ac:dyDescent="0.25">
      <c r="B3" s="79"/>
      <c r="C3" s="79"/>
      <c r="D3" s="79"/>
      <c r="E3" s="79"/>
      <c r="F3" s="79"/>
      <c r="G3" s="1"/>
      <c r="H3" s="1"/>
      <c r="I3" s="1"/>
      <c r="J3" s="1"/>
      <c r="K3" s="1"/>
    </row>
    <row r="4" spans="2:11" s="3" customFormat="1" ht="51.75" customHeight="1" x14ac:dyDescent="0.25">
      <c r="B4" s="79"/>
      <c r="C4" s="79"/>
      <c r="D4" s="79"/>
      <c r="E4" s="79"/>
      <c r="F4" s="79"/>
      <c r="G4" s="1"/>
      <c r="H4" s="1"/>
      <c r="I4" s="1"/>
      <c r="J4" s="1"/>
      <c r="K4" s="1"/>
    </row>
    <row r="5" spans="2:11" s="3" customFormat="1" ht="28.5" customHeight="1" x14ac:dyDescent="0.25">
      <c r="B5" s="21"/>
      <c r="C5" s="22"/>
      <c r="D5" s="55" t="s">
        <v>46</v>
      </c>
      <c r="E5" s="22"/>
      <c r="F5" s="23"/>
      <c r="G5" s="1"/>
      <c r="H5" s="1"/>
      <c r="I5" s="1"/>
      <c r="J5" s="1"/>
      <c r="K5" s="1"/>
    </row>
    <row r="6" spans="2:11" s="6" customFormat="1" ht="15.75" x14ac:dyDescent="0.25">
      <c r="B6" s="11"/>
      <c r="C6" s="5"/>
      <c r="D6" s="5"/>
      <c r="E6" s="5"/>
      <c r="F6" s="9"/>
      <c r="G6" s="1"/>
      <c r="H6" s="1"/>
      <c r="I6" s="1"/>
      <c r="J6" s="1"/>
      <c r="K6" s="1"/>
    </row>
    <row r="7" spans="2:11" s="45" customFormat="1" ht="25.5" customHeight="1" x14ac:dyDescent="0.2">
      <c r="B7" s="46"/>
      <c r="C7" s="47" t="s">
        <v>52</v>
      </c>
      <c r="D7" s="47"/>
      <c r="E7" s="47"/>
      <c r="F7" s="48"/>
      <c r="G7" s="49"/>
      <c r="H7" s="49"/>
      <c r="I7" s="49"/>
      <c r="J7" s="49"/>
      <c r="K7" s="49"/>
    </row>
    <row r="8" spans="2:11" s="3" customFormat="1" ht="24" customHeight="1" x14ac:dyDescent="0.25">
      <c r="B8" s="12"/>
      <c r="C8" s="5" t="s">
        <v>68</v>
      </c>
      <c r="D8" s="5"/>
      <c r="E8" s="5"/>
      <c r="F8" s="9"/>
      <c r="G8" s="9"/>
      <c r="H8" s="9"/>
      <c r="I8" s="4"/>
    </row>
    <row r="9" spans="2:11" ht="51.75" thickBot="1" x14ac:dyDescent="0.25">
      <c r="B9" s="15" t="s">
        <v>0</v>
      </c>
      <c r="C9" s="60" t="s">
        <v>29</v>
      </c>
      <c r="D9" s="60" t="s">
        <v>28</v>
      </c>
      <c r="E9" s="60" t="s">
        <v>12</v>
      </c>
      <c r="F9" s="16" t="s">
        <v>49</v>
      </c>
    </row>
    <row r="10" spans="2:11" ht="26.25" customHeight="1" thickBot="1" x14ac:dyDescent="0.25">
      <c r="B10" s="24" t="s">
        <v>7</v>
      </c>
      <c r="C10" s="96" t="s">
        <v>26</v>
      </c>
      <c r="D10" s="97"/>
      <c r="E10" s="97"/>
      <c r="F10" s="25">
        <f>F12+F14+F16</f>
        <v>65370.2</v>
      </c>
    </row>
    <row r="11" spans="2:11" ht="24" customHeight="1" x14ac:dyDescent="0.2">
      <c r="B11" s="98" t="s">
        <v>59</v>
      </c>
      <c r="C11" s="100" t="s">
        <v>30</v>
      </c>
      <c r="D11" s="106" t="s">
        <v>27</v>
      </c>
      <c r="E11" s="107"/>
      <c r="F11" s="26"/>
    </row>
    <row r="12" spans="2:11" ht="30" customHeight="1" thickBot="1" x14ac:dyDescent="0.25">
      <c r="B12" s="99"/>
      <c r="C12" s="101"/>
      <c r="D12" s="27" t="s">
        <v>53</v>
      </c>
      <c r="E12" s="53" t="s">
        <v>56</v>
      </c>
      <c r="F12" s="28">
        <f>192.6*0.85*1*0.7*100</f>
        <v>11459.699999999997</v>
      </c>
    </row>
    <row r="13" spans="2:11" ht="24" customHeight="1" x14ac:dyDescent="0.2">
      <c r="B13" s="98" t="s">
        <v>60</v>
      </c>
      <c r="C13" s="100" t="s">
        <v>31</v>
      </c>
      <c r="D13" s="106" t="s">
        <v>27</v>
      </c>
      <c r="E13" s="107"/>
      <c r="F13" s="26"/>
    </row>
    <row r="14" spans="2:11" ht="30" customHeight="1" thickBot="1" x14ac:dyDescent="0.25">
      <c r="B14" s="99"/>
      <c r="C14" s="101"/>
      <c r="D14" s="27" t="s">
        <v>54</v>
      </c>
      <c r="E14" s="53" t="s">
        <v>57</v>
      </c>
      <c r="F14" s="28">
        <f>25.9*0.85*1*0.7*1000</f>
        <v>15410.499999999996</v>
      </c>
    </row>
    <row r="15" spans="2:11" ht="24" customHeight="1" x14ac:dyDescent="0.2">
      <c r="B15" s="98" t="s">
        <v>61</v>
      </c>
      <c r="C15" s="100" t="s">
        <v>32</v>
      </c>
      <c r="D15" s="111" t="s">
        <v>27</v>
      </c>
      <c r="E15" s="112"/>
      <c r="F15" s="26"/>
    </row>
    <row r="16" spans="2:11" ht="30" customHeight="1" thickBot="1" x14ac:dyDescent="0.25">
      <c r="B16" s="109"/>
      <c r="C16" s="110"/>
      <c r="D16" s="27" t="s">
        <v>55</v>
      </c>
      <c r="E16" s="53" t="s">
        <v>58</v>
      </c>
      <c r="F16" s="28">
        <f>55*1*0.7*1000</f>
        <v>38500</v>
      </c>
    </row>
    <row r="17" spans="2:7" ht="26.25" customHeight="1" thickBot="1" x14ac:dyDescent="0.25">
      <c r="B17" s="24" t="s">
        <v>9</v>
      </c>
      <c r="C17" s="96" t="s">
        <v>51</v>
      </c>
      <c r="D17" s="97"/>
      <c r="E17" s="97"/>
      <c r="F17" s="25">
        <f>F19</f>
        <v>5010</v>
      </c>
    </row>
    <row r="18" spans="2:7" ht="24" customHeight="1" x14ac:dyDescent="0.2">
      <c r="B18" s="98" t="s">
        <v>15</v>
      </c>
      <c r="C18" s="100" t="s">
        <v>47</v>
      </c>
      <c r="D18" s="106" t="s">
        <v>27</v>
      </c>
      <c r="E18" s="107"/>
      <c r="F18" s="26"/>
    </row>
    <row r="19" spans="2:7" ht="30" customHeight="1" x14ac:dyDescent="0.2">
      <c r="B19" s="99"/>
      <c r="C19" s="101"/>
      <c r="D19" s="27" t="s">
        <v>48</v>
      </c>
      <c r="E19" s="70" t="s">
        <v>50</v>
      </c>
      <c r="F19" s="28">
        <f>(2.76+0.58)*1*1*1.5*1000</f>
        <v>5010</v>
      </c>
    </row>
    <row r="20" spans="2:7" ht="30" customHeight="1" x14ac:dyDescent="0.2">
      <c r="B20" s="54"/>
      <c r="C20" s="95" t="s">
        <v>33</v>
      </c>
      <c r="D20" s="95"/>
      <c r="E20" s="95"/>
      <c r="F20" s="68">
        <f>F10+F17</f>
        <v>70380.2</v>
      </c>
    </row>
    <row r="21" spans="2:7" ht="40.5" customHeight="1" x14ac:dyDescent="0.2">
      <c r="B21" s="54"/>
      <c r="C21" s="108" t="s">
        <v>67</v>
      </c>
      <c r="D21" s="108"/>
      <c r="E21" s="71">
        <v>4.59</v>
      </c>
      <c r="F21" s="69"/>
    </row>
    <row r="22" spans="2:7" ht="30" customHeight="1" x14ac:dyDescent="0.2">
      <c r="B22" s="54"/>
      <c r="C22" s="95" t="s">
        <v>66</v>
      </c>
      <c r="D22" s="95"/>
      <c r="E22" s="95"/>
      <c r="F22" s="68">
        <f>F20*E21</f>
        <v>323045.11799999996</v>
      </c>
    </row>
    <row r="23" spans="2:7" ht="19.5" customHeight="1" x14ac:dyDescent="0.2">
      <c r="B23" s="35"/>
      <c r="C23" s="113" t="s">
        <v>23</v>
      </c>
      <c r="D23" s="113"/>
      <c r="E23" s="67"/>
      <c r="F23" s="51">
        <f>F22</f>
        <v>323045.11799999996</v>
      </c>
    </row>
    <row r="24" spans="2:7" ht="15.75" x14ac:dyDescent="0.2">
      <c r="B24" s="32"/>
      <c r="C24" s="104" t="s">
        <v>17</v>
      </c>
      <c r="D24" s="105"/>
      <c r="E24" s="38"/>
      <c r="F24" s="51">
        <f>F23*0.2</f>
        <v>64609.023599999993</v>
      </c>
    </row>
    <row r="25" spans="2:7" ht="16.5" thickBot="1" x14ac:dyDescent="0.25">
      <c r="B25" s="33"/>
      <c r="C25" s="90" t="s">
        <v>16</v>
      </c>
      <c r="D25" s="91"/>
      <c r="E25" s="39"/>
      <c r="F25" s="52">
        <f>F23+F24</f>
        <v>387654.14159999997</v>
      </c>
    </row>
    <row r="26" spans="2:7" x14ac:dyDescent="0.2">
      <c r="B26" s="13"/>
      <c r="C26" s="2"/>
      <c r="D26" s="7"/>
      <c r="E26" s="2"/>
      <c r="F26" s="10"/>
    </row>
    <row r="27" spans="2:7" ht="14.25" customHeight="1" x14ac:dyDescent="0.25">
      <c r="B27" s="1"/>
      <c r="D27" s="77"/>
      <c r="E27" s="77"/>
      <c r="F27" s="34"/>
    </row>
    <row r="28" spans="2:7" s="40" customFormat="1" ht="32.25" customHeight="1" x14ac:dyDescent="0.2">
      <c r="B28" s="40" t="s">
        <v>22</v>
      </c>
      <c r="C28" s="41"/>
      <c r="D28" s="42"/>
      <c r="E28" s="43"/>
      <c r="F28" s="44"/>
      <c r="G28" s="44"/>
    </row>
    <row r="29" spans="2:7" ht="13.5" customHeight="1" x14ac:dyDescent="0.25">
      <c r="B29" s="1"/>
      <c r="C29" s="17"/>
      <c r="D29" s="78"/>
      <c r="E29" s="78"/>
      <c r="F29" s="1"/>
    </row>
    <row r="30" spans="2:7" x14ac:dyDescent="0.2">
      <c r="D30" s="8"/>
    </row>
    <row r="31" spans="2:7" x14ac:dyDescent="0.2">
      <c r="D31" s="8"/>
    </row>
  </sheetData>
  <mergeCells count="23">
    <mergeCell ref="B2:F4"/>
    <mergeCell ref="C25:D25"/>
    <mergeCell ref="D27:E27"/>
    <mergeCell ref="D29:E29"/>
    <mergeCell ref="C10:E10"/>
    <mergeCell ref="C21:D21"/>
    <mergeCell ref="C22:E22"/>
    <mergeCell ref="C20:E20"/>
    <mergeCell ref="B15:B16"/>
    <mergeCell ref="C15:C16"/>
    <mergeCell ref="D15:E15"/>
    <mergeCell ref="C17:E17"/>
    <mergeCell ref="B18:B19"/>
    <mergeCell ref="C18:C19"/>
    <mergeCell ref="D18:E18"/>
    <mergeCell ref="C23:D23"/>
    <mergeCell ref="C24:D24"/>
    <mergeCell ref="B13:B14"/>
    <mergeCell ref="C13:C14"/>
    <mergeCell ref="D13:E13"/>
    <mergeCell ref="B11:B12"/>
    <mergeCell ref="C11:C12"/>
    <mergeCell ref="D11:E11"/>
  </mergeCells>
  <pageMargins left="0.23622047244094491" right="0.23622047244094491" top="0.74803149606299213" bottom="0.74803149606299213" header="0.31496062992125984" footer="0.31496062992125984"/>
  <pageSetup paperSize="9" fitToHeight="1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Свод </vt:lpstr>
      <vt:lpstr>Предпроект </vt:lpstr>
      <vt:lpstr>Проект </vt:lpstr>
      <vt:lpstr>'Предпроект '!Область_печати</vt:lpstr>
      <vt:lpstr>'Проект '!Область_печати</vt:lpstr>
      <vt:lpstr>'Свод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Нивин Алексей Олегович</cp:lastModifiedBy>
  <cp:lastPrinted>2021-06-22T14:09:48Z</cp:lastPrinted>
  <dcterms:created xsi:type="dcterms:W3CDTF">2014-04-14T08:49:41Z</dcterms:created>
  <dcterms:modified xsi:type="dcterms:W3CDTF">2021-07-12T13:22:27Z</dcterms:modified>
</cp:coreProperties>
</file>